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önyvelés, képek\KÖNYVELÉS\MALE\"/>
    </mc:Choice>
  </mc:AlternateContent>
  <bookViews>
    <workbookView xWindow="0" yWindow="0" windowWidth="19200" windowHeight="105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32" i="1" s="1"/>
  <c r="E23" i="1" s="1"/>
  <c r="E29" i="1"/>
  <c r="E64" i="1"/>
  <c r="E59" i="1"/>
  <c r="E56" i="1"/>
  <c r="E49" i="1"/>
  <c r="E18" i="1"/>
  <c r="E11" i="1"/>
  <c r="E8" i="1"/>
  <c r="E4" i="1"/>
  <c r="E14" i="1" s="1"/>
  <c r="E54" i="1" l="1"/>
  <c r="E17" i="1"/>
  <c r="E70" i="1" s="1"/>
  <c r="E71" i="1" s="1"/>
  <c r="D32" i="1"/>
  <c r="D44" i="1"/>
  <c r="D65" i="1"/>
  <c r="D64" i="1" s="1"/>
  <c r="D10" i="1"/>
  <c r="D8" i="1" s="1"/>
  <c r="D14" i="1" s="1"/>
  <c r="D59" i="1"/>
  <c r="D56" i="1"/>
  <c r="D54" i="1" s="1"/>
  <c r="D49" i="1"/>
  <c r="D18" i="1"/>
  <c r="D11" i="1"/>
  <c r="D4" i="1"/>
  <c r="D23" i="1" l="1"/>
  <c r="D17" i="1"/>
  <c r="D70" i="1" s="1"/>
  <c r="D71" i="1" s="1"/>
  <c r="C35" i="1"/>
  <c r="B67" i="1" l="1"/>
  <c r="B64" i="1" s="1"/>
  <c r="B48" i="1"/>
  <c r="B32" i="1" s="1"/>
  <c r="B23" i="1" s="1"/>
  <c r="B25" i="1"/>
  <c r="B11" i="1"/>
  <c r="B8" i="1"/>
  <c r="B4" i="1"/>
  <c r="C64" i="1"/>
  <c r="C48" i="1"/>
  <c r="C32" i="1" s="1"/>
  <c r="C23" i="1" s="1"/>
  <c r="B56" i="1"/>
  <c r="C56" i="1"/>
  <c r="B59" i="1"/>
  <c r="C59" i="1"/>
  <c r="B49" i="1"/>
  <c r="C49" i="1"/>
  <c r="B18" i="1"/>
  <c r="C18" i="1"/>
  <c r="C4" i="1"/>
  <c r="C11" i="1"/>
  <c r="C8" i="1"/>
  <c r="B54" i="1" l="1"/>
  <c r="C54" i="1"/>
  <c r="B17" i="1"/>
  <c r="B70" i="1" s="1"/>
  <c r="C17" i="1"/>
  <c r="C70" i="1" s="1"/>
  <c r="C14" i="1"/>
  <c r="B14" i="1"/>
  <c r="C71" i="1" l="1"/>
  <c r="B71" i="1"/>
</calcChain>
</file>

<file path=xl/sharedStrings.xml><?xml version="1.0" encoding="utf-8"?>
<sst xmlns="http://schemas.openxmlformats.org/spreadsheetml/2006/main" count="76" uniqueCount="76">
  <si>
    <t>Megnevezés</t>
  </si>
  <si>
    <t>Bevételek</t>
  </si>
  <si>
    <t>Nettó árbevétel</t>
  </si>
  <si>
    <t xml:space="preserve">Tagdíj bevételek </t>
  </si>
  <si>
    <t>MVH támogatás/ FM támogatás</t>
  </si>
  <si>
    <t>Egyéb bevételek</t>
  </si>
  <si>
    <t>Pénzügyi műveletek bevételei</t>
  </si>
  <si>
    <t xml:space="preserve">    Lekötött betét utáni kamat/ Árfolyam nyereség</t>
  </si>
  <si>
    <t xml:space="preserve">    Folyószámla kamata/ kerekítés</t>
  </si>
  <si>
    <t>Bevételek összesen</t>
  </si>
  <si>
    <t>Költségek</t>
  </si>
  <si>
    <t>Anyagjellegű ráfordítások</t>
  </si>
  <si>
    <t>Anyagköltségek</t>
  </si>
  <si>
    <t xml:space="preserve">    Ló nyíró, diktafon, stb</t>
  </si>
  <si>
    <t xml:space="preserve">    Nyomtatvány, irodaszer</t>
  </si>
  <si>
    <t xml:space="preserve">    Egyéb anyagktg.</t>
  </si>
  <si>
    <t>Igénybevett szolgáltatások</t>
  </si>
  <si>
    <t xml:space="preserve">    Szállítás</t>
  </si>
  <si>
    <t xml:space="preserve">    Reklám, prop. (angol, német flyer)</t>
  </si>
  <si>
    <t xml:space="preserve">    Telefonktg., internet</t>
  </si>
  <si>
    <t xml:space="preserve">    Postaktg.</t>
  </si>
  <si>
    <t xml:space="preserve">    Újság előfizetés/ könyv</t>
  </si>
  <si>
    <t xml:space="preserve">    Egyéb igénybevett szolg. </t>
  </si>
  <si>
    <t xml:space="preserve">        Ügyviteli szolgáltatás/ oktatás</t>
  </si>
  <si>
    <t xml:space="preserve">        Tagdíjak (ESSA, MLOSZ)</t>
  </si>
  <si>
    <t xml:space="preserve">        Szaktanácsadás (Flyer-Comp, lóteny.szaktanácsadás)</t>
  </si>
  <si>
    <t xml:space="preserve">        Bírói díj (Marex Bt.)</t>
  </si>
  <si>
    <t xml:space="preserve">        Könyvviteli szolgáltatás (Bedi Edit)</t>
  </si>
  <si>
    <t xml:space="preserve">        Fajtanyilvántartás</t>
  </si>
  <si>
    <t xml:space="preserve">        Állategészségügyi szolg (Arab Show, Ménvizsga)</t>
  </si>
  <si>
    <t xml:space="preserve">        Kiállítás, rendezvény ktg. (Arab Show, Ménvizsga)</t>
  </si>
  <si>
    <t xml:space="preserve">        Ménvizsga költsége</t>
  </si>
  <si>
    <t xml:space="preserve">        Jogi tanácsadás</t>
  </si>
  <si>
    <t xml:space="preserve">        Egyéb igénybevett szolg.</t>
  </si>
  <si>
    <t>Egyéb szolgáltatások</t>
  </si>
  <si>
    <t xml:space="preserve">      Hatósági igazg.szolg.díj (NAV illeték)</t>
  </si>
  <si>
    <t xml:space="preserve">      Biztosítás</t>
  </si>
  <si>
    <t xml:space="preserve">      Bankköltség</t>
  </si>
  <si>
    <r>
      <t xml:space="preserve">      Különf.egyéb ktg-ek (</t>
    </r>
    <r>
      <rPr>
        <sz val="6"/>
        <color indexed="8"/>
        <rFont val="Arial"/>
        <family val="2"/>
        <charset val="238"/>
      </rPr>
      <t xml:space="preserve">Show-HMVH-Timer Soma-rollup szerkezet, program frissítés, </t>
    </r>
    <r>
      <rPr>
        <sz val="8"/>
        <color indexed="8"/>
        <rFont val="Arial"/>
        <family val="2"/>
        <charset val="238"/>
      </rPr>
      <t>fuvardíj, stb.)</t>
    </r>
  </si>
  <si>
    <t>Személy jellegű ráfordítások</t>
  </si>
  <si>
    <t>Bérköltség</t>
  </si>
  <si>
    <t>Személyi jellegű egyéb kifizetések</t>
  </si>
  <si>
    <t xml:space="preserve">    Saját gk.használat (kiküldetés RT, utazási ktg.térítés)</t>
  </si>
  <si>
    <t xml:space="preserve">    Reprezentáció (étel, ital közgyűlések, ménvizsga, versenydíj)</t>
  </si>
  <si>
    <t>Bérjárulékok</t>
  </si>
  <si>
    <t xml:space="preserve">    Szociális hozzájárulás</t>
  </si>
  <si>
    <t xml:space="preserve">    Szakképzési hozzájárulás</t>
  </si>
  <si>
    <t xml:space="preserve">    Természtbeni eho/ közteher</t>
  </si>
  <si>
    <t>Értékcsökkenési leírás</t>
  </si>
  <si>
    <t>Egyéb ráfordítások</t>
  </si>
  <si>
    <t xml:space="preserve">    Kerekítési különbözet, árfolyamveszteség/ kédedelmi pótlék</t>
  </si>
  <si>
    <t>Rendkívüli ráfordítások</t>
  </si>
  <si>
    <t xml:space="preserve">   Térítés nélkül átadott eszközök (bronz szobor)</t>
  </si>
  <si>
    <t>Kiadások összesen</t>
  </si>
  <si>
    <t>Eredmény</t>
  </si>
  <si>
    <t xml:space="preserve">    Boxdíj, bérleti díj </t>
  </si>
  <si>
    <t xml:space="preserve">    Karbantartás/ oktatás </t>
  </si>
  <si>
    <t>Házi péntár egyenlege 12.31-én</t>
  </si>
  <si>
    <t>K&amp;H Bank egyenlege 12.31-én</t>
  </si>
  <si>
    <t>Pénzkészlet:</t>
  </si>
  <si>
    <t xml:space="preserve">   Adott támogatások </t>
  </si>
  <si>
    <t xml:space="preserve">       Rekonstrukciós pályázat költségei</t>
  </si>
  <si>
    <t xml:space="preserve">    Utazási ktsg. kiküldetés</t>
  </si>
  <si>
    <t xml:space="preserve">        Szállásdíj</t>
  </si>
  <si>
    <t>2022.év</t>
  </si>
  <si>
    <t>2023.év</t>
  </si>
  <si>
    <t>Egyéb támogatás (szja 1%, hozzájárulások)</t>
  </si>
  <si>
    <t xml:space="preserve">        Utazási költség</t>
  </si>
  <si>
    <t>AM TámogatásVállalkozótól támogatás</t>
  </si>
  <si>
    <t>2024.év</t>
  </si>
  <si>
    <t>Egyéb bevétel (export okmány, kártérítés)</t>
  </si>
  <si>
    <t xml:space="preserve">   Behajthatalan köv.leírt összege (korábbi be nem fiz.tagdíjak)visszafiz. köt., bírság törlés</t>
  </si>
  <si>
    <t xml:space="preserve">        Könyvkészítés, fotózás</t>
  </si>
  <si>
    <t xml:space="preserve">        Webtervezés, üzemeltetés, informatikai szolg., műszaki munkadíj</t>
  </si>
  <si>
    <t>2025.év</t>
  </si>
  <si>
    <t xml:space="preserve">    Hangszóró, szivargyútjtó töltő, akkumlátor, pendrive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</si>
</sst>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 applyAlignment="1">
      <alignment vertical="center"/>
    </xf>
    <xf numFmtId="0" fontId="3" fillId="3" borderId="4" xfId="0" applyFont="1" applyFill="1" applyBorder="1"/>
    <xf numFmtId="0" fontId="4" fillId="0" borderId="4" xfId="0" applyFont="1" applyBorder="1"/>
    <xf numFmtId="0" fontId="3" fillId="0" borderId="4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3" fillId="0" borderId="4" xfId="0" applyFont="1" applyBorder="1" applyAlignment="1"/>
    <xf numFmtId="0" fontId="4" fillId="2" borderId="4" xfId="0" applyFont="1" applyFill="1" applyBorder="1"/>
    <xf numFmtId="0" fontId="3" fillId="0" borderId="15" xfId="0" applyFont="1" applyBorder="1"/>
    <xf numFmtId="0" fontId="4" fillId="0" borderId="16" xfId="0" applyFont="1" applyBorder="1"/>
    <xf numFmtId="164" fontId="4" fillId="3" borderId="9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2" fillId="2" borderId="9" xfId="0" applyNumberFormat="1" applyFont="1" applyFill="1" applyBorder="1"/>
    <xf numFmtId="3" fontId="2" fillId="2" borderId="1" xfId="0" applyNumberFormat="1" applyFont="1" applyFill="1" applyBorder="1"/>
    <xf numFmtId="3" fontId="2" fillId="2" borderId="18" xfId="0" applyNumberFormat="1" applyFont="1" applyFill="1" applyBorder="1"/>
    <xf numFmtId="164" fontId="4" fillId="0" borderId="9" xfId="1" applyNumberFormat="1" applyFont="1" applyBorder="1"/>
    <xf numFmtId="164" fontId="4" fillId="3" borderId="18" xfId="1" applyNumberFormat="1" applyFont="1" applyFill="1" applyBorder="1"/>
    <xf numFmtId="164" fontId="4" fillId="0" borderId="14" xfId="1" applyNumberFormat="1" applyFont="1" applyBorder="1"/>
    <xf numFmtId="164" fontId="4" fillId="0" borderId="11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3" fontId="2" fillId="2" borderId="23" xfId="0" applyNumberFormat="1" applyFont="1" applyFill="1" applyBorder="1"/>
    <xf numFmtId="3" fontId="2" fillId="2" borderId="1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164" fontId="4" fillId="0" borderId="18" xfId="1" applyNumberFormat="1" applyFont="1" applyBorder="1"/>
    <xf numFmtId="164" fontId="4" fillId="0" borderId="21" xfId="1" applyNumberFormat="1" applyFont="1" applyBorder="1"/>
    <xf numFmtId="3" fontId="2" fillId="2" borderId="5" xfId="0" applyNumberFormat="1" applyFont="1" applyFill="1" applyBorder="1"/>
    <xf numFmtId="164" fontId="4" fillId="0" borderId="23" xfId="1" applyNumberFormat="1" applyFont="1" applyBorder="1"/>
    <xf numFmtId="0" fontId="0" fillId="0" borderId="22" xfId="0" applyBorder="1"/>
    <xf numFmtId="0" fontId="0" fillId="0" borderId="26" xfId="0" applyBorder="1" applyAlignment="1">
      <alignment horizontal="center"/>
    </xf>
    <xf numFmtId="0" fontId="2" fillId="4" borderId="4" xfId="0" applyFont="1" applyFill="1" applyBorder="1"/>
    <xf numFmtId="3" fontId="2" fillId="4" borderId="9" xfId="0" applyNumberFormat="1" applyFont="1" applyFill="1" applyBorder="1"/>
    <xf numFmtId="3" fontId="2" fillId="4" borderId="18" xfId="0" applyNumberFormat="1" applyFont="1" applyFill="1" applyBorder="1"/>
    <xf numFmtId="0" fontId="2" fillId="5" borderId="12" xfId="0" applyFont="1" applyFill="1" applyBorder="1"/>
    <xf numFmtId="3" fontId="2" fillId="5" borderId="14" xfId="0" applyNumberFormat="1" applyFont="1" applyFill="1" applyBorder="1"/>
    <xf numFmtId="3" fontId="2" fillId="5" borderId="21" xfId="0" applyNumberFormat="1" applyFont="1" applyFill="1" applyBorder="1"/>
    <xf numFmtId="0" fontId="2" fillId="4" borderId="15" xfId="0" applyFont="1" applyFill="1" applyBorder="1"/>
    <xf numFmtId="3" fontId="2" fillId="4" borderId="5" xfId="0" applyNumberFormat="1" applyFont="1" applyFill="1" applyBorder="1"/>
    <xf numFmtId="0" fontId="2" fillId="5" borderId="15" xfId="0" applyFont="1" applyFill="1" applyBorder="1"/>
    <xf numFmtId="3" fontId="2" fillId="5" borderId="1" xfId="0" applyNumberFormat="1" applyFont="1" applyFill="1" applyBorder="1"/>
    <xf numFmtId="164" fontId="3" fillId="4" borderId="1" xfId="1" applyNumberFormat="1" applyFont="1" applyFill="1" applyBorder="1"/>
    <xf numFmtId="164" fontId="3" fillId="4" borderId="5" xfId="1" applyNumberFormat="1" applyFont="1" applyFill="1" applyBorder="1"/>
    <xf numFmtId="164" fontId="3" fillId="4" borderId="5" xfId="1" applyNumberFormat="1" applyFont="1" applyFill="1" applyBorder="1" applyAlignment="1"/>
    <xf numFmtId="0" fontId="4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164" fontId="4" fillId="0" borderId="8" xfId="1" applyNumberFormat="1" applyFont="1" applyBorder="1"/>
    <xf numFmtId="164" fontId="4" fillId="0" borderId="10" xfId="1" applyNumberFormat="1" applyFont="1" applyBorder="1"/>
    <xf numFmtId="0" fontId="4" fillId="0" borderId="14" xfId="0" applyFont="1" applyBorder="1"/>
    <xf numFmtId="0" fontId="4" fillId="0" borderId="29" xfId="0" applyFont="1" applyBorder="1"/>
    <xf numFmtId="0" fontId="4" fillId="0" borderId="22" xfId="0" applyFont="1" applyBorder="1"/>
    <xf numFmtId="0" fontId="4" fillId="0" borderId="18" xfId="0" applyFont="1" applyBorder="1"/>
    <xf numFmtId="0" fontId="4" fillId="0" borderId="9" xfId="0" applyFont="1" applyBorder="1"/>
    <xf numFmtId="164" fontId="4" fillId="0" borderId="19" xfId="1" applyNumberFormat="1" applyFont="1" applyBorder="1"/>
    <xf numFmtId="0" fontId="0" fillId="0" borderId="22" xfId="0" applyBorder="1" applyAlignment="1">
      <alignment horizontal="center"/>
    </xf>
    <xf numFmtId="164" fontId="4" fillId="0" borderId="27" xfId="1" applyNumberFormat="1" applyFont="1" applyBorder="1" applyAlignment="1"/>
    <xf numFmtId="164" fontId="4" fillId="0" borderId="20" xfId="1" applyNumberFormat="1" applyFont="1" applyBorder="1" applyAlignment="1"/>
    <xf numFmtId="164" fontId="4" fillId="0" borderId="28" xfId="1" applyNumberFormat="1" applyFont="1" applyBorder="1" applyAlignment="1"/>
    <xf numFmtId="164" fontId="3" fillId="4" borderId="2" xfId="1" applyNumberFormat="1" applyFont="1" applyFill="1" applyBorder="1" applyAlignment="1"/>
    <xf numFmtId="0" fontId="4" fillId="0" borderId="28" xfId="0" applyFont="1" applyBorder="1" applyAlignment="1"/>
    <xf numFmtId="3" fontId="2" fillId="5" borderId="2" xfId="0" applyNumberFormat="1" applyFont="1" applyFill="1" applyBorder="1" applyAlignment="1"/>
    <xf numFmtId="0" fontId="4" fillId="0" borderId="27" xfId="0" applyFont="1" applyBorder="1" applyAlignment="1"/>
    <xf numFmtId="0" fontId="4" fillId="0" borderId="21" xfId="0" applyFont="1" applyBorder="1"/>
    <xf numFmtId="164" fontId="3" fillId="4" borderId="1" xfId="1" applyNumberFormat="1" applyFont="1" applyFill="1" applyBorder="1" applyAlignment="1"/>
    <xf numFmtId="164" fontId="4" fillId="0" borderId="11" xfId="1" applyNumberFormat="1" applyFont="1" applyBorder="1" applyAlignment="1"/>
    <xf numFmtId="164" fontId="4" fillId="0" borderId="9" xfId="1" applyNumberFormat="1" applyFont="1" applyBorder="1" applyAlignment="1"/>
    <xf numFmtId="164" fontId="4" fillId="0" borderId="14" xfId="1" applyNumberFormat="1" applyFont="1" applyBorder="1" applyAlignment="1"/>
    <xf numFmtId="0" fontId="4" fillId="0" borderId="14" xfId="0" applyFont="1" applyBorder="1" applyAlignment="1"/>
    <xf numFmtId="3" fontId="2" fillId="5" borderId="1" xfId="0" applyNumberFormat="1" applyFont="1" applyFill="1" applyBorder="1" applyAlignment="1"/>
    <xf numFmtId="0" fontId="4" fillId="0" borderId="11" xfId="0" applyFont="1" applyBorder="1" applyAlignment="1"/>
    <xf numFmtId="3" fontId="2" fillId="4" borderId="1" xfId="0" applyNumberFormat="1" applyFont="1" applyFill="1" applyBorder="1"/>
    <xf numFmtId="0" fontId="2" fillId="0" borderId="5" xfId="0" applyFont="1" applyBorder="1"/>
    <xf numFmtId="164" fontId="4" fillId="0" borderId="17" xfId="1" applyNumberFormat="1" applyFont="1" applyBorder="1"/>
    <xf numFmtId="0" fontId="4" fillId="0" borderId="17" xfId="0" applyFont="1" applyBorder="1"/>
    <xf numFmtId="0" fontId="4" fillId="0" borderId="8" xfId="0" applyFont="1" applyBorder="1"/>
    <xf numFmtId="3" fontId="2" fillId="2" borderId="25" xfId="0" applyNumberFormat="1" applyFont="1" applyFill="1" applyBorder="1"/>
    <xf numFmtId="3" fontId="2" fillId="2" borderId="24" xfId="0" applyNumberFormat="1" applyFont="1" applyFill="1" applyBorder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/>
    <xf numFmtId="0" fontId="4" fillId="0" borderId="19" xfId="0" applyFont="1" applyBorder="1"/>
    <xf numFmtId="0" fontId="4" fillId="0" borderId="12" xfId="0" applyFont="1" applyBorder="1" applyAlignment="1"/>
    <xf numFmtId="0" fontId="3" fillId="0" borderId="1" xfId="0" applyFont="1" applyBorder="1" applyAlignment="1"/>
    <xf numFmtId="0" fontId="2" fillId="4" borderId="16" xfId="0" applyFont="1" applyFill="1" applyBorder="1" applyAlignment="1"/>
    <xf numFmtId="164" fontId="3" fillId="4" borderId="22" xfId="1" applyNumberFormat="1" applyFont="1" applyFill="1" applyBorder="1"/>
    <xf numFmtId="164" fontId="3" fillId="4" borderId="26" xfId="1" applyNumberFormat="1" applyFont="1" applyFill="1" applyBorder="1"/>
    <xf numFmtId="0" fontId="7" fillId="0" borderId="3" xfId="0" applyFont="1" applyBorder="1" applyAlignment="1"/>
    <xf numFmtId="0" fontId="4" fillId="0" borderId="23" xfId="0" applyFont="1" applyBorder="1"/>
    <xf numFmtId="0" fontId="2" fillId="4" borderId="15" xfId="0" applyFont="1" applyFill="1" applyBorder="1" applyAlignment="1"/>
    <xf numFmtId="0" fontId="4" fillId="0" borderId="11" xfId="0" applyFont="1" applyBorder="1"/>
    <xf numFmtId="0" fontId="4" fillId="0" borderId="12" xfId="0" applyFont="1" applyBorder="1"/>
    <xf numFmtId="0" fontId="4" fillId="0" borderId="3" xfId="0" applyFont="1" applyBorder="1"/>
    <xf numFmtId="0" fontId="3" fillId="0" borderId="1" xfId="0" applyFont="1" applyBorder="1"/>
    <xf numFmtId="0" fontId="3" fillId="4" borderId="1" xfId="0" applyFont="1" applyFill="1" applyBorder="1"/>
    <xf numFmtId="164" fontId="2" fillId="4" borderId="1" xfId="1" applyNumberFormat="1" applyFont="1" applyFill="1" applyBorder="1"/>
    <xf numFmtId="164" fontId="2" fillId="4" borderId="2" xfId="1" applyNumberFormat="1" applyFont="1" applyFill="1" applyBorder="1" applyAlignment="1"/>
    <xf numFmtId="164" fontId="2" fillId="4" borderId="1" xfId="1" applyNumberFormat="1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workbookViewId="0">
      <selection activeCell="J20" sqref="J20"/>
    </sheetView>
  </sheetViews>
  <sheetFormatPr defaultRowHeight="15" x14ac:dyDescent="0.25"/>
  <cols>
    <col min="1" max="1" width="70.5703125" customWidth="1"/>
    <col min="2" max="2" width="15" customWidth="1"/>
    <col min="3" max="4" width="17.5703125" customWidth="1"/>
    <col min="5" max="5" width="18" customWidth="1"/>
  </cols>
  <sheetData>
    <row r="1" spans="1:5" ht="15.75" thickBot="1" x14ac:dyDescent="0.3"/>
    <row r="2" spans="1:5" ht="33" customHeight="1" thickBot="1" x14ac:dyDescent="0.3">
      <c r="A2" s="1" t="s">
        <v>0</v>
      </c>
      <c r="B2" s="26" t="s">
        <v>64</v>
      </c>
      <c r="C2" s="26" t="s">
        <v>65</v>
      </c>
      <c r="D2" s="22" t="s">
        <v>69</v>
      </c>
      <c r="E2" s="22" t="s">
        <v>74</v>
      </c>
    </row>
    <row r="3" spans="1:5" ht="15.75" thickBot="1" x14ac:dyDescent="0.3">
      <c r="A3" s="74" t="s">
        <v>1</v>
      </c>
      <c r="B3" s="31"/>
      <c r="C3" s="57"/>
      <c r="D3" s="32"/>
      <c r="E3" s="32"/>
    </row>
    <row r="4" spans="1:5" ht="15.75" thickBot="1" x14ac:dyDescent="0.3">
      <c r="A4" s="96" t="s">
        <v>2</v>
      </c>
      <c r="B4" s="44">
        <f>B5+B6+B7</f>
        <v>35454161</v>
      </c>
      <c r="C4" s="45">
        <f>C5+C6+C7</f>
        <v>15592900</v>
      </c>
      <c r="D4" s="66">
        <f>D5+D6+D7</f>
        <v>16890000</v>
      </c>
      <c r="E4" s="66">
        <f>E5+E6+E7</f>
        <v>21404000</v>
      </c>
    </row>
    <row r="5" spans="1:5" x14ac:dyDescent="0.25">
      <c r="A5" s="48" t="s">
        <v>3</v>
      </c>
      <c r="B5" s="49">
        <v>1588000</v>
      </c>
      <c r="C5" s="58">
        <v>2737900</v>
      </c>
      <c r="D5" s="67">
        <v>2120000</v>
      </c>
      <c r="E5" s="67">
        <v>3290000</v>
      </c>
    </row>
    <row r="6" spans="1:5" x14ac:dyDescent="0.25">
      <c r="A6" s="46" t="s">
        <v>4</v>
      </c>
      <c r="B6" s="18">
        <v>13220000</v>
      </c>
      <c r="C6" s="59">
        <v>11855000</v>
      </c>
      <c r="D6" s="68">
        <v>14770000</v>
      </c>
      <c r="E6" s="68">
        <v>18114000</v>
      </c>
    </row>
    <row r="7" spans="1:5" ht="15.75" thickBot="1" x14ac:dyDescent="0.3">
      <c r="A7" s="47" t="s">
        <v>68</v>
      </c>
      <c r="B7" s="20">
        <v>20646161</v>
      </c>
      <c r="C7" s="60">
        <v>1000000</v>
      </c>
      <c r="D7" s="69">
        <v>0</v>
      </c>
      <c r="E7" s="69">
        <v>0</v>
      </c>
    </row>
    <row r="8" spans="1:5" ht="15.75" thickBot="1" x14ac:dyDescent="0.3">
      <c r="A8" s="96" t="s">
        <v>5</v>
      </c>
      <c r="B8" s="97">
        <f>SUM(B9:B10)</f>
        <v>155389</v>
      </c>
      <c r="C8" s="98">
        <f t="shared" ref="C8:D8" si="0">SUM(C9:C10)</f>
        <v>6548195</v>
      </c>
      <c r="D8" s="99">
        <f t="shared" si="0"/>
        <v>1093629</v>
      </c>
      <c r="E8" s="99">
        <f t="shared" ref="E8" si="1">SUM(E9:E10)</f>
        <v>792495</v>
      </c>
    </row>
    <row r="9" spans="1:5" x14ac:dyDescent="0.25">
      <c r="A9" s="48" t="s">
        <v>66</v>
      </c>
      <c r="B9" s="21">
        <v>142689</v>
      </c>
      <c r="C9" s="58">
        <v>449459</v>
      </c>
      <c r="D9" s="67">
        <v>151696</v>
      </c>
      <c r="E9" s="67">
        <v>142503</v>
      </c>
    </row>
    <row r="10" spans="1:5" ht="15.75" thickBot="1" x14ac:dyDescent="0.3">
      <c r="A10" s="47" t="s">
        <v>70</v>
      </c>
      <c r="B10" s="20">
        <v>12700</v>
      </c>
      <c r="C10" s="60">
        <v>6098736</v>
      </c>
      <c r="D10" s="69">
        <f>123663+690000+128270</f>
        <v>941933</v>
      </c>
      <c r="E10" s="69">
        <v>649992</v>
      </c>
    </row>
    <row r="11" spans="1:5" ht="15.75" thickBot="1" x14ac:dyDescent="0.3">
      <c r="A11" s="96" t="s">
        <v>6</v>
      </c>
      <c r="B11" s="43">
        <f>B12+B13</f>
        <v>28094</v>
      </c>
      <c r="C11" s="61">
        <f t="shared" ref="C11:D11" si="2">C12+C13</f>
        <v>118994</v>
      </c>
      <c r="D11" s="66">
        <f t="shared" si="2"/>
        <v>133250</v>
      </c>
      <c r="E11" s="66">
        <f t="shared" ref="E11" si="3">E12+E13</f>
        <v>101576</v>
      </c>
    </row>
    <row r="12" spans="1:5" x14ac:dyDescent="0.25">
      <c r="A12" s="48" t="s">
        <v>7</v>
      </c>
      <c r="B12" s="21">
        <v>28094</v>
      </c>
      <c r="C12" s="58">
        <v>118994</v>
      </c>
      <c r="D12" s="67">
        <v>0</v>
      </c>
      <c r="E12" s="67">
        <v>0</v>
      </c>
    </row>
    <row r="13" spans="1:5" ht="15.75" thickBot="1" x14ac:dyDescent="0.3">
      <c r="A13" s="47" t="s">
        <v>8</v>
      </c>
      <c r="B13" s="51"/>
      <c r="C13" s="62">
        <v>0</v>
      </c>
      <c r="D13" s="70">
        <v>133250</v>
      </c>
      <c r="E13" s="70">
        <v>101576</v>
      </c>
    </row>
    <row r="14" spans="1:5" ht="15.75" thickBot="1" x14ac:dyDescent="0.3">
      <c r="A14" s="41" t="s">
        <v>9</v>
      </c>
      <c r="B14" s="42">
        <f t="shared" ref="B14:C14" si="4">+B4+B8+B11</f>
        <v>35637644</v>
      </c>
      <c r="C14" s="63">
        <f t="shared" si="4"/>
        <v>22260089</v>
      </c>
      <c r="D14" s="71">
        <f t="shared" ref="D14" si="5">+D4+D8+D11</f>
        <v>18116879</v>
      </c>
      <c r="E14" s="71">
        <f>+E4+E8+E11</f>
        <v>22298071</v>
      </c>
    </row>
    <row r="15" spans="1:5" ht="15.75" thickBot="1" x14ac:dyDescent="0.3">
      <c r="A15" s="10"/>
      <c r="B15" s="52"/>
      <c r="C15" s="64"/>
      <c r="D15" s="72"/>
      <c r="E15" s="72"/>
    </row>
    <row r="16" spans="1:5" ht="15.75" thickBot="1" x14ac:dyDescent="0.3">
      <c r="A16" s="9" t="s">
        <v>10</v>
      </c>
      <c r="B16" s="53"/>
      <c r="C16" s="65"/>
      <c r="D16" s="51"/>
      <c r="E16" s="51"/>
    </row>
    <row r="17" spans="1:5" ht="15.75" thickBot="1" x14ac:dyDescent="0.3">
      <c r="A17" s="39" t="s">
        <v>11</v>
      </c>
      <c r="B17" s="40">
        <f>+B18+B23+B49</f>
        <v>30281979</v>
      </c>
      <c r="C17" s="40">
        <f>+C18+C23+C49</f>
        <v>18835326</v>
      </c>
      <c r="D17" s="73">
        <f>+D18+D23+D49</f>
        <v>18830762</v>
      </c>
      <c r="E17" s="73">
        <f>+E18+E23+E49</f>
        <v>19575192</v>
      </c>
    </row>
    <row r="18" spans="1:5" x14ac:dyDescent="0.25">
      <c r="A18" s="23" t="s">
        <v>12</v>
      </c>
      <c r="B18" s="24">
        <f t="shared" ref="B18:C18" si="6">B19+B21+B22+B20</f>
        <v>409295</v>
      </c>
      <c r="C18" s="24">
        <f t="shared" si="6"/>
        <v>864260</v>
      </c>
      <c r="D18" s="25">
        <f t="shared" ref="D18:E18" si="7">D19+D21+D22+D20</f>
        <v>370349</v>
      </c>
      <c r="E18" s="25">
        <f t="shared" si="7"/>
        <v>707806</v>
      </c>
    </row>
    <row r="19" spans="1:5" x14ac:dyDescent="0.25">
      <c r="A19" s="3" t="s">
        <v>75</v>
      </c>
      <c r="B19" s="27">
        <v>141963</v>
      </c>
      <c r="C19" s="27"/>
      <c r="D19" s="18">
        <v>150698</v>
      </c>
      <c r="E19" s="18">
        <v>255501</v>
      </c>
    </row>
    <row r="20" spans="1:5" x14ac:dyDescent="0.25">
      <c r="A20" s="3" t="s">
        <v>13</v>
      </c>
      <c r="B20" s="27"/>
      <c r="C20" s="27"/>
      <c r="D20" s="18"/>
      <c r="E20" s="18"/>
    </row>
    <row r="21" spans="1:5" x14ac:dyDescent="0.25">
      <c r="A21" s="3" t="s">
        <v>14</v>
      </c>
      <c r="B21" s="27">
        <v>192496</v>
      </c>
      <c r="C21" s="27">
        <v>253299</v>
      </c>
      <c r="D21" s="18">
        <v>189651</v>
      </c>
      <c r="E21" s="18">
        <v>349975</v>
      </c>
    </row>
    <row r="22" spans="1:5" ht="15.75" thickBot="1" x14ac:dyDescent="0.3">
      <c r="A22" s="93" t="s">
        <v>15</v>
      </c>
      <c r="B22" s="28">
        <v>74836</v>
      </c>
      <c r="C22" s="28">
        <v>610961</v>
      </c>
      <c r="D22" s="20">
        <v>30000</v>
      </c>
      <c r="E22" s="20">
        <v>102330</v>
      </c>
    </row>
    <row r="23" spans="1:5" ht="15.75" thickBot="1" x14ac:dyDescent="0.3">
      <c r="A23" s="95" t="s">
        <v>16</v>
      </c>
      <c r="B23" s="29">
        <f t="shared" ref="B23:C23" si="8">SUM(B24:B32)</f>
        <v>29544570</v>
      </c>
      <c r="C23" s="29">
        <f t="shared" si="8"/>
        <v>17784977</v>
      </c>
      <c r="D23" s="16">
        <f t="shared" ref="D23:E23" si="9">SUM(D24:D32)</f>
        <v>18293736</v>
      </c>
      <c r="E23" s="16">
        <f t="shared" si="9"/>
        <v>18604896</v>
      </c>
    </row>
    <row r="24" spans="1:5" x14ac:dyDescent="0.25">
      <c r="A24" s="94" t="s">
        <v>17</v>
      </c>
      <c r="B24" s="30"/>
      <c r="C24" s="30">
        <v>235563</v>
      </c>
      <c r="D24" s="21"/>
      <c r="E24" s="21"/>
    </row>
    <row r="25" spans="1:5" x14ac:dyDescent="0.25">
      <c r="A25" s="3" t="s">
        <v>56</v>
      </c>
      <c r="B25" s="27">
        <f>14250+98260</f>
        <v>112510</v>
      </c>
      <c r="C25" s="27"/>
      <c r="D25" s="18">
        <v>75550</v>
      </c>
      <c r="E25" s="18"/>
    </row>
    <row r="26" spans="1:5" x14ac:dyDescent="0.25">
      <c r="A26" s="3" t="s">
        <v>55</v>
      </c>
      <c r="B26" s="27"/>
      <c r="C26" s="27">
        <v>795543</v>
      </c>
      <c r="D26" s="18"/>
      <c r="E26" s="18">
        <v>190492</v>
      </c>
    </row>
    <row r="27" spans="1:5" x14ac:dyDescent="0.25">
      <c r="A27" s="3" t="s">
        <v>18</v>
      </c>
      <c r="B27" s="27">
        <v>190500</v>
      </c>
      <c r="C27" s="27"/>
      <c r="D27" s="18"/>
      <c r="E27" s="18"/>
    </row>
    <row r="28" spans="1:5" x14ac:dyDescent="0.25">
      <c r="A28" s="3" t="s">
        <v>62</v>
      </c>
      <c r="B28" s="27">
        <v>1027411</v>
      </c>
      <c r="C28" s="27">
        <v>2100403</v>
      </c>
      <c r="D28" s="18">
        <v>1163545</v>
      </c>
      <c r="E28" s="18">
        <v>579444</v>
      </c>
    </row>
    <row r="29" spans="1:5" x14ac:dyDescent="0.25">
      <c r="A29" s="3" t="s">
        <v>19</v>
      </c>
      <c r="B29" s="27">
        <v>464942</v>
      </c>
      <c r="C29" s="27">
        <v>480457</v>
      </c>
      <c r="D29" s="18">
        <v>581637</v>
      </c>
      <c r="E29" s="18">
        <f>277447+311124</f>
        <v>588571</v>
      </c>
    </row>
    <row r="30" spans="1:5" x14ac:dyDescent="0.25">
      <c r="A30" s="3" t="s">
        <v>20</v>
      </c>
      <c r="B30" s="27">
        <v>168590</v>
      </c>
      <c r="C30" s="27">
        <v>272175</v>
      </c>
      <c r="D30" s="18">
        <v>252800</v>
      </c>
      <c r="E30" s="18">
        <v>229205</v>
      </c>
    </row>
    <row r="31" spans="1:5" x14ac:dyDescent="0.25">
      <c r="A31" s="3" t="s">
        <v>21</v>
      </c>
      <c r="B31" s="27">
        <v>237777</v>
      </c>
      <c r="C31" s="27">
        <v>284260</v>
      </c>
      <c r="D31" s="18">
        <v>503580</v>
      </c>
      <c r="E31" s="18">
        <v>716690</v>
      </c>
    </row>
    <row r="32" spans="1:5" x14ac:dyDescent="0.25">
      <c r="A32" s="5" t="s">
        <v>22</v>
      </c>
      <c r="B32" s="17">
        <f t="shared" ref="B32:C32" si="10">B33+B34+B37+B38+B41+B47+B48+B44+B45+B46+B35+B40+B36+B43+B42</f>
        <v>27342840</v>
      </c>
      <c r="C32" s="17">
        <f t="shared" si="10"/>
        <v>13616576</v>
      </c>
      <c r="D32" s="15">
        <f>D33+D34+D37+D38+D41+D47+D48+D44+D45+D46+D35+D40+D36+D43+D42+D39</f>
        <v>15716624</v>
      </c>
      <c r="E32" s="15">
        <f>E33+E34+E37+E38+E41+E47+E48+E44+E45+E46+E35+E40+E36+E43+E42+E39</f>
        <v>16300494</v>
      </c>
    </row>
    <row r="33" spans="1:5" x14ac:dyDescent="0.25">
      <c r="A33" s="3" t="s">
        <v>23</v>
      </c>
      <c r="B33" s="54"/>
      <c r="C33" s="54"/>
      <c r="D33" s="55"/>
      <c r="E33" s="55"/>
    </row>
    <row r="34" spans="1:5" x14ac:dyDescent="0.25">
      <c r="A34" s="3" t="s">
        <v>24</v>
      </c>
      <c r="B34" s="27">
        <v>340370</v>
      </c>
      <c r="C34" s="27">
        <v>1483796</v>
      </c>
      <c r="D34" s="18">
        <v>2644620</v>
      </c>
      <c r="E34" s="18">
        <v>1003874</v>
      </c>
    </row>
    <row r="35" spans="1:5" x14ac:dyDescent="0.25">
      <c r="A35" s="3" t="s">
        <v>25</v>
      </c>
      <c r="B35" s="27">
        <v>5194000</v>
      </c>
      <c r="C35" s="27">
        <f>5702130+800000</f>
        <v>6502130</v>
      </c>
      <c r="D35" s="18">
        <v>7554523</v>
      </c>
      <c r="E35" s="18">
        <v>9527200</v>
      </c>
    </row>
    <row r="36" spans="1:5" x14ac:dyDescent="0.25">
      <c r="A36" s="3" t="s">
        <v>26</v>
      </c>
      <c r="B36" s="27">
        <v>126440</v>
      </c>
      <c r="C36" s="27">
        <v>200100</v>
      </c>
      <c r="D36" s="18">
        <v>69850</v>
      </c>
      <c r="E36" s="18">
        <v>109850</v>
      </c>
    </row>
    <row r="37" spans="1:5" x14ac:dyDescent="0.25">
      <c r="A37" s="3" t="s">
        <v>27</v>
      </c>
      <c r="B37" s="27">
        <v>360000</v>
      </c>
      <c r="C37" s="27">
        <v>432000</v>
      </c>
      <c r="D37" s="18">
        <v>360000</v>
      </c>
      <c r="E37" s="18">
        <v>360000</v>
      </c>
    </row>
    <row r="38" spans="1:5" x14ac:dyDescent="0.25">
      <c r="A38" s="3" t="s">
        <v>28</v>
      </c>
      <c r="B38" s="27">
        <v>690000</v>
      </c>
      <c r="C38" s="27">
        <v>38100</v>
      </c>
      <c r="D38" s="18">
        <v>950000</v>
      </c>
      <c r="E38" s="18">
        <v>1372700</v>
      </c>
    </row>
    <row r="39" spans="1:5" x14ac:dyDescent="0.25">
      <c r="A39" s="3" t="s">
        <v>29</v>
      </c>
      <c r="B39" s="27"/>
      <c r="C39" s="27"/>
      <c r="D39" s="18">
        <v>31750</v>
      </c>
      <c r="E39" s="18"/>
    </row>
    <row r="40" spans="1:5" x14ac:dyDescent="0.25">
      <c r="A40" s="3" t="s">
        <v>30</v>
      </c>
      <c r="B40" s="27"/>
      <c r="C40" s="27"/>
      <c r="D40" s="18"/>
      <c r="E40" s="18"/>
    </row>
    <row r="41" spans="1:5" x14ac:dyDescent="0.25">
      <c r="A41" s="3" t="s">
        <v>67</v>
      </c>
      <c r="B41" s="27">
        <v>149650</v>
      </c>
      <c r="C41" s="27">
        <v>689500</v>
      </c>
      <c r="D41" s="18">
        <v>94500</v>
      </c>
      <c r="E41" s="18"/>
    </row>
    <row r="42" spans="1:5" x14ac:dyDescent="0.25">
      <c r="A42" s="3" t="s">
        <v>61</v>
      </c>
      <c r="B42" s="27">
        <v>14407588</v>
      </c>
      <c r="C42" s="27"/>
      <c r="D42" s="18"/>
      <c r="E42" s="18"/>
    </row>
    <row r="43" spans="1:5" x14ac:dyDescent="0.25">
      <c r="A43" s="3" t="s">
        <v>31</v>
      </c>
      <c r="B43" s="27">
        <v>1100800</v>
      </c>
      <c r="C43" s="27"/>
      <c r="D43" s="18">
        <v>90800</v>
      </c>
      <c r="E43" s="18">
        <v>101600</v>
      </c>
    </row>
    <row r="44" spans="1:5" x14ac:dyDescent="0.25">
      <c r="A44" s="3" t="s">
        <v>73</v>
      </c>
      <c r="B44" s="27"/>
      <c r="C44" s="27"/>
      <c r="D44" s="18">
        <f>173803+144145</f>
        <v>317948</v>
      </c>
      <c r="E44" s="18">
        <v>90406</v>
      </c>
    </row>
    <row r="45" spans="1:5" x14ac:dyDescent="0.25">
      <c r="A45" s="3" t="s">
        <v>32</v>
      </c>
      <c r="B45" s="27"/>
      <c r="C45" s="27"/>
      <c r="D45" s="18"/>
      <c r="E45" s="18"/>
    </row>
    <row r="46" spans="1:5" x14ac:dyDescent="0.25">
      <c r="A46" s="3" t="s">
        <v>63</v>
      </c>
      <c r="B46" s="27">
        <v>1416468</v>
      </c>
      <c r="C46" s="27">
        <v>113100</v>
      </c>
      <c r="D46" s="18">
        <v>466309</v>
      </c>
      <c r="E46" s="18">
        <v>423241</v>
      </c>
    </row>
    <row r="47" spans="1:5" x14ac:dyDescent="0.25">
      <c r="A47" s="3" t="s">
        <v>72</v>
      </c>
      <c r="B47" s="27"/>
      <c r="C47" s="27"/>
      <c r="D47" s="18">
        <v>83820</v>
      </c>
      <c r="E47" s="18">
        <f>150000+100000</f>
        <v>250000</v>
      </c>
    </row>
    <row r="48" spans="1:5" x14ac:dyDescent="0.25">
      <c r="A48" s="3" t="s">
        <v>33</v>
      </c>
      <c r="B48" s="27">
        <f>3316633+240891</f>
        <v>3557524</v>
      </c>
      <c r="C48" s="27">
        <f>1006507+3151343</f>
        <v>4157850</v>
      </c>
      <c r="D48" s="18">
        <v>3052504</v>
      </c>
      <c r="E48" s="18">
        <v>3061623</v>
      </c>
    </row>
    <row r="49" spans="1:5" x14ac:dyDescent="0.25">
      <c r="A49" s="4" t="s">
        <v>34</v>
      </c>
      <c r="B49" s="17">
        <f t="shared" ref="B49:C49" si="11">SUM(B50:B53)</f>
        <v>328114</v>
      </c>
      <c r="C49" s="17">
        <f t="shared" si="11"/>
        <v>186089</v>
      </c>
      <c r="D49" s="15">
        <f t="shared" ref="D49:E49" si="12">SUM(D50:D53)</f>
        <v>166677</v>
      </c>
      <c r="E49" s="15">
        <f t="shared" si="12"/>
        <v>262490</v>
      </c>
    </row>
    <row r="50" spans="1:5" x14ac:dyDescent="0.25">
      <c r="A50" s="3" t="s">
        <v>35</v>
      </c>
      <c r="B50" s="54"/>
      <c r="C50" s="54"/>
      <c r="D50" s="55"/>
      <c r="E50" s="55">
        <v>17780</v>
      </c>
    </row>
    <row r="51" spans="1:5" x14ac:dyDescent="0.25">
      <c r="A51" s="3" t="s">
        <v>36</v>
      </c>
      <c r="B51" s="54"/>
      <c r="C51" s="54"/>
      <c r="D51" s="55"/>
      <c r="E51" s="55"/>
    </row>
    <row r="52" spans="1:5" x14ac:dyDescent="0.25">
      <c r="A52" s="3" t="s">
        <v>37</v>
      </c>
      <c r="B52" s="27">
        <v>283395</v>
      </c>
      <c r="C52" s="27">
        <v>167789</v>
      </c>
      <c r="D52" s="18">
        <v>166677</v>
      </c>
      <c r="E52" s="18">
        <v>244710</v>
      </c>
    </row>
    <row r="53" spans="1:5" ht="15.75" thickBot="1" x14ac:dyDescent="0.3">
      <c r="A53" s="84" t="s">
        <v>38</v>
      </c>
      <c r="B53" s="28">
        <v>44719</v>
      </c>
      <c r="C53" s="28">
        <v>18300</v>
      </c>
      <c r="D53" s="20"/>
      <c r="E53" s="20"/>
    </row>
    <row r="54" spans="1:5" ht="15.75" thickBot="1" x14ac:dyDescent="0.3">
      <c r="A54" s="91" t="s">
        <v>39</v>
      </c>
      <c r="B54" s="40">
        <f t="shared" ref="B54:C54" si="13">+B55+B56+B59</f>
        <v>401330</v>
      </c>
      <c r="C54" s="40">
        <f t="shared" si="13"/>
        <v>1006406</v>
      </c>
      <c r="D54" s="73">
        <f t="shared" ref="D54:E54" si="14">+D55+D56+D59</f>
        <v>358984</v>
      </c>
      <c r="E54" s="73">
        <f t="shared" si="14"/>
        <v>1172548</v>
      </c>
    </row>
    <row r="55" spans="1:5" x14ac:dyDescent="0.25">
      <c r="A55" s="23" t="s">
        <v>40</v>
      </c>
      <c r="B55" s="90"/>
      <c r="C55" s="90"/>
      <c r="D55" s="92"/>
      <c r="E55" s="92"/>
    </row>
    <row r="56" spans="1:5" x14ac:dyDescent="0.25">
      <c r="A56" s="7" t="s">
        <v>41</v>
      </c>
      <c r="B56" s="17">
        <f t="shared" ref="B56:C56" si="15">SUM(B57:B58)</f>
        <v>401330</v>
      </c>
      <c r="C56" s="17">
        <f t="shared" si="15"/>
        <v>1006406</v>
      </c>
      <c r="D56" s="15">
        <f t="shared" ref="D56:E56" si="16">SUM(D57:D58)</f>
        <v>358984</v>
      </c>
      <c r="E56" s="15">
        <f t="shared" si="16"/>
        <v>1172548</v>
      </c>
    </row>
    <row r="57" spans="1:5" x14ac:dyDescent="0.25">
      <c r="A57" s="6" t="s">
        <v>42</v>
      </c>
      <c r="B57" s="54"/>
      <c r="C57" s="54"/>
      <c r="D57" s="55"/>
      <c r="E57" s="55">
        <v>951260</v>
      </c>
    </row>
    <row r="58" spans="1:5" ht="15.75" thickBot="1" x14ac:dyDescent="0.3">
      <c r="A58" s="84" t="s">
        <v>43</v>
      </c>
      <c r="B58" s="27">
        <v>401330</v>
      </c>
      <c r="C58" s="27">
        <v>1006406</v>
      </c>
      <c r="D58" s="18">
        <v>358984</v>
      </c>
      <c r="E58" s="18">
        <v>221288</v>
      </c>
    </row>
    <row r="59" spans="1:5" ht="15.75" thickBot="1" x14ac:dyDescent="0.3">
      <c r="A59" s="85" t="s">
        <v>44</v>
      </c>
      <c r="B59" s="78">
        <f t="shared" ref="B59:C59" si="17">+B60+B61+B62</f>
        <v>0</v>
      </c>
      <c r="C59" s="78">
        <f t="shared" si="17"/>
        <v>0</v>
      </c>
      <c r="D59" s="79">
        <f t="shared" ref="D59:E59" si="18">+D60+D61+D62</f>
        <v>0</v>
      </c>
      <c r="E59" s="79">
        <f t="shared" si="18"/>
        <v>0</v>
      </c>
    </row>
    <row r="60" spans="1:5" x14ac:dyDescent="0.25">
      <c r="A60" s="80" t="s">
        <v>45</v>
      </c>
      <c r="B60" s="76"/>
      <c r="C60" s="75">
        <v>0</v>
      </c>
      <c r="D60" s="49">
        <v>0</v>
      </c>
      <c r="E60" s="49">
        <v>0</v>
      </c>
    </row>
    <row r="61" spans="1:5" x14ac:dyDescent="0.25">
      <c r="A61" s="81" t="s">
        <v>46</v>
      </c>
      <c r="B61" s="54"/>
      <c r="C61" s="27">
        <v>0</v>
      </c>
      <c r="D61" s="18">
        <v>0</v>
      </c>
      <c r="E61" s="18">
        <v>0</v>
      </c>
    </row>
    <row r="62" spans="1:5" ht="15.75" thickBot="1" x14ac:dyDescent="0.3">
      <c r="A62" s="82" t="s">
        <v>47</v>
      </c>
      <c r="B62" s="83"/>
      <c r="C62" s="56">
        <v>0</v>
      </c>
      <c r="D62" s="50">
        <v>0</v>
      </c>
      <c r="E62" s="50">
        <v>0</v>
      </c>
    </row>
    <row r="63" spans="1:5" ht="15.75" thickBot="1" x14ac:dyDescent="0.3">
      <c r="A63" s="86" t="s">
        <v>48</v>
      </c>
      <c r="B63" s="87">
        <v>517002</v>
      </c>
      <c r="C63" s="87">
        <v>861631</v>
      </c>
      <c r="D63" s="88">
        <v>905794</v>
      </c>
      <c r="E63" s="88">
        <v>744220</v>
      </c>
    </row>
    <row r="64" spans="1:5" ht="15.75" thickBot="1" x14ac:dyDescent="0.3">
      <c r="A64" s="91" t="s">
        <v>49</v>
      </c>
      <c r="B64" s="40">
        <f t="shared" ref="B64:C64" si="19">+B66+B67+B65</f>
        <v>1036139</v>
      </c>
      <c r="C64" s="40">
        <f t="shared" si="19"/>
        <v>1004642</v>
      </c>
      <c r="D64" s="73">
        <f t="shared" ref="D64:E64" si="20">+D66+D67+D65</f>
        <v>1454434</v>
      </c>
      <c r="E64" s="73">
        <f t="shared" si="20"/>
        <v>500000</v>
      </c>
    </row>
    <row r="65" spans="1:5" x14ac:dyDescent="0.25">
      <c r="A65" s="89" t="s">
        <v>71</v>
      </c>
      <c r="B65" s="90"/>
      <c r="C65" s="30">
        <v>0</v>
      </c>
      <c r="D65" s="21">
        <f>208193-453759</f>
        <v>-245566</v>
      </c>
      <c r="E65" s="21"/>
    </row>
    <row r="66" spans="1:5" x14ac:dyDescent="0.25">
      <c r="A66" s="3" t="s">
        <v>60</v>
      </c>
      <c r="B66" s="27">
        <v>1000000</v>
      </c>
      <c r="C66" s="27">
        <v>1004642</v>
      </c>
      <c r="D66" s="18">
        <v>1700000</v>
      </c>
      <c r="E66" s="18">
        <v>500000</v>
      </c>
    </row>
    <row r="67" spans="1:5" x14ac:dyDescent="0.25">
      <c r="A67" s="3" t="s">
        <v>50</v>
      </c>
      <c r="B67" s="27">
        <f>3254+32885</f>
        <v>36139</v>
      </c>
      <c r="C67" s="27">
        <v>0</v>
      </c>
      <c r="D67" s="18">
        <v>0</v>
      </c>
      <c r="E67" s="18">
        <v>0</v>
      </c>
    </row>
    <row r="68" spans="1:5" x14ac:dyDescent="0.25">
      <c r="A68" s="2" t="s">
        <v>51</v>
      </c>
      <c r="B68" s="19"/>
      <c r="C68" s="19"/>
      <c r="D68" s="11"/>
      <c r="E68" s="11"/>
    </row>
    <row r="69" spans="1:5" x14ac:dyDescent="0.25">
      <c r="A69" s="8" t="s">
        <v>52</v>
      </c>
      <c r="B69" s="54"/>
      <c r="C69" s="54"/>
      <c r="D69" s="55"/>
      <c r="E69" s="55"/>
    </row>
    <row r="70" spans="1:5" x14ac:dyDescent="0.25">
      <c r="A70" s="33" t="s">
        <v>53</v>
      </c>
      <c r="B70" s="35">
        <f t="shared" ref="B70:C70" si="21">+B17+B54+B64+B63</f>
        <v>32236450</v>
      </c>
      <c r="C70" s="35">
        <f t="shared" si="21"/>
        <v>21708005</v>
      </c>
      <c r="D70" s="34">
        <f t="shared" ref="D70:E70" si="22">+D17+D54+D64+D63</f>
        <v>21549974</v>
      </c>
      <c r="E70" s="34">
        <f t="shared" si="22"/>
        <v>21991960</v>
      </c>
    </row>
    <row r="71" spans="1:5" ht="15.75" thickBot="1" x14ac:dyDescent="0.3">
      <c r="A71" s="36" t="s">
        <v>54</v>
      </c>
      <c r="B71" s="38">
        <f t="shared" ref="B71:C71" si="23">+B14-B70</f>
        <v>3401194</v>
      </c>
      <c r="C71" s="38">
        <f t="shared" si="23"/>
        <v>552084</v>
      </c>
      <c r="D71" s="37">
        <f t="shared" ref="D71:E71" si="24">+D14-D70</f>
        <v>-3433095</v>
      </c>
      <c r="E71" s="37">
        <f t="shared" si="24"/>
        <v>306111</v>
      </c>
    </row>
    <row r="72" spans="1:5" x14ac:dyDescent="0.25">
      <c r="A72" s="12" t="s">
        <v>59</v>
      </c>
      <c r="B72" s="76"/>
      <c r="C72" s="76"/>
      <c r="D72" s="77"/>
      <c r="E72" s="77"/>
    </row>
    <row r="73" spans="1:5" x14ac:dyDescent="0.25">
      <c r="A73" s="13" t="s">
        <v>57</v>
      </c>
      <c r="B73" s="27">
        <v>50186</v>
      </c>
      <c r="C73" s="27">
        <v>50216</v>
      </c>
      <c r="D73" s="18">
        <v>19377</v>
      </c>
      <c r="E73" s="18">
        <v>19316</v>
      </c>
    </row>
    <row r="74" spans="1:5" ht="15.75" thickBot="1" x14ac:dyDescent="0.3">
      <c r="A74" s="14" t="s">
        <v>58</v>
      </c>
      <c r="B74" s="56">
        <v>5049400</v>
      </c>
      <c r="C74" s="56">
        <v>11057457</v>
      </c>
      <c r="D74" s="50">
        <v>6152180</v>
      </c>
      <c r="E74" s="50">
        <v>10422145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Zsolt</dc:creator>
  <cp:lastModifiedBy>Varga Zsolt</cp:lastModifiedBy>
  <cp:lastPrinted>2021-09-11T10:33:17Z</cp:lastPrinted>
  <dcterms:created xsi:type="dcterms:W3CDTF">2020-09-03T19:32:11Z</dcterms:created>
  <dcterms:modified xsi:type="dcterms:W3CDTF">2026-04-22T17:02:31Z</dcterms:modified>
</cp:coreProperties>
</file>